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\Desktop\01-perso\SIVU--\"/>
    </mc:Choice>
  </mc:AlternateContent>
  <xr:revisionPtr revIDLastSave="0" documentId="13_ncr:1_{950662EB-5798-4965-998B-C09C55C90D1A}" xr6:coauthVersionLast="47" xr6:coauthVersionMax="47" xr10:uidLastSave="{00000000-0000-0000-0000-000000000000}"/>
  <bookViews>
    <workbookView xWindow="-108" yWindow="-108" windowWidth="30936" windowHeight="16896" tabRatio="500" xr2:uid="{00000000-000D-0000-FFFF-FFFF00000000}"/>
  </bookViews>
  <sheets>
    <sheet name="Calcul auto" sheetId="1" r:id="rId1"/>
    <sheet name="base de donné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3" i="1" l="1"/>
  <c r="F6" i="1" s="1"/>
  <c r="F2" i="1"/>
  <c r="F5" i="1" s="1"/>
  <c r="F10" i="1" s="1"/>
  <c r="F11" i="1" l="1"/>
  <c r="F19" i="1"/>
  <c r="F12" i="1"/>
  <c r="F14" i="1"/>
  <c r="F18" i="1"/>
  <c r="F21" i="1"/>
  <c r="F20" i="1"/>
  <c r="F13" i="1"/>
  <c r="F26" i="1"/>
  <c r="F25" i="1"/>
</calcChain>
</file>

<file path=xl/sharedStrings.xml><?xml version="1.0" encoding="utf-8"?>
<sst xmlns="http://schemas.openxmlformats.org/spreadsheetml/2006/main" count="70" uniqueCount="58">
  <si>
    <t>Nombre d’enfant à charge</t>
  </si>
  <si>
    <t>Revenu fiscal de référence</t>
  </si>
  <si>
    <t xml:space="preserve">Remplir UNIQUEMENT les deux cases vertes </t>
  </si>
  <si>
    <t xml:space="preserve">Modalités de facturation du PERISCOLAIRE </t>
  </si>
  <si>
    <t>Facturation</t>
  </si>
  <si>
    <t>Maximum</t>
  </si>
  <si>
    <t>Simulation de votre tarif</t>
  </si>
  <si>
    <t>Matin</t>
  </si>
  <si>
    <t>Taux X 1</t>
  </si>
  <si>
    <t>5.90 €</t>
  </si>
  <si>
    <t>(Taux X 1,75) + repas</t>
  </si>
  <si>
    <t>5,13 € 
= coût unique du repas</t>
  </si>
  <si>
    <t>(Taux X 2) + repas</t>
  </si>
  <si>
    <t>Taux X 2,5</t>
  </si>
  <si>
    <t xml:space="preserve">14.75 € </t>
  </si>
  <si>
    <t>Taux X 2,25</t>
  </si>
  <si>
    <t>Modalités de facturation de l’accueil MERCREDI</t>
  </si>
  <si>
    <t>Taux X 4,5</t>
  </si>
  <si>
    <t>Taux X 2 + repas</t>
  </si>
  <si>
    <t>Après midi</t>
  </si>
  <si>
    <t xml:space="preserve">Taux X 8 + repas </t>
  </si>
  <si>
    <t xml:space="preserve">Modalités de facturation de l’accueil EXTRASCOLAIRE </t>
  </si>
  <si>
    <t>Le taux minimum appliqué sur les accueils périscolaire et mercredi est 0,72 €.</t>
  </si>
  <si>
    <t>Le taux maximum appliqué sur les accueils périscolaire et mercredi est de 5,90 €</t>
  </si>
  <si>
    <t>Le taux minimum appliqué sur l’accueil extrascolaire est de 0,65 €</t>
  </si>
  <si>
    <t xml:space="preserve">Le taux maximum appliqué sur l’accueil extrascolaire est de 2,50 € </t>
  </si>
  <si>
    <t>Tarif repas</t>
  </si>
  <si>
    <t>Taux effort périscolaire &amp; mercredi</t>
  </si>
  <si>
    <t>Taux effort extrascolaire</t>
  </si>
  <si>
    <t>Colonne1</t>
  </si>
  <si>
    <t>RAPPELS DES TARIFS MINI ET MAXI</t>
  </si>
  <si>
    <t>Minimum</t>
  </si>
  <si>
    <t>16,93 €  
repas compris</t>
  </si>
  <si>
    <t>52,33 € 
repas compris</t>
  </si>
  <si>
    <r>
      <t xml:space="preserve">15,46 € 
 </t>
    </r>
    <r>
      <rPr>
        <sz val="9"/>
        <rFont val="Calibri Light"/>
        <family val="2"/>
      </rPr>
      <t>repas compris</t>
    </r>
  </si>
  <si>
    <t>16.93 € 
repas compris</t>
  </si>
  <si>
    <t>10,89 € 
repas compris</t>
  </si>
  <si>
    <t>54,90 € 
repas compris</t>
  </si>
  <si>
    <t>138,15 €
repas compris</t>
  </si>
  <si>
    <r>
      <t xml:space="preserve">43,92 €
</t>
    </r>
    <r>
      <rPr>
        <sz val="9"/>
        <rFont val="Calibri Light"/>
        <family val="2"/>
      </rPr>
      <t>repas compris</t>
    </r>
  </si>
  <si>
    <r>
      <t xml:space="preserve">110,52 €
</t>
    </r>
    <r>
      <rPr>
        <sz val="9"/>
        <rFont val="Calibri Light"/>
        <family val="2"/>
      </rPr>
      <t>repas compris</t>
    </r>
  </si>
  <si>
    <t>Pour les familles dont le taux d’effort est inférieur à 0,72, le tarif appliqué pour l’accueil méridien du périscolaire et du mercredi est le tarif unique du repas.</t>
  </si>
  <si>
    <t>péri/mercredi</t>
  </si>
  <si>
    <t>extrascolaire</t>
  </si>
  <si>
    <t>Péri/mercredi</t>
  </si>
  <si>
    <t xml:space="preserve">Tarif horaire </t>
  </si>
  <si>
    <t>Taux d'effort</t>
  </si>
  <si>
    <t>((Taux X 9) + repas) X 4</t>
  </si>
  <si>
    <t>((Taux X 9) + repas) X 5</t>
  </si>
  <si>
    <r>
      <t xml:space="preserve">Soir 
</t>
    </r>
    <r>
      <rPr>
        <i/>
        <sz val="10"/>
        <rFont val="Calibri Light"/>
        <family val="2"/>
      </rPr>
      <t>Basse-Rentgen, Boust, Entrange et Escherange</t>
    </r>
  </si>
  <si>
    <r>
      <t xml:space="preserve">Midi 
</t>
    </r>
    <r>
      <rPr>
        <i/>
        <sz val="10"/>
        <rFont val="Calibri Light"/>
        <family val="2"/>
      </rPr>
      <t>Basse-Rentgen, Entrange et Kanfen</t>
    </r>
  </si>
  <si>
    <r>
      <t xml:space="preserve">Midi 
</t>
    </r>
    <r>
      <rPr>
        <i/>
        <sz val="10"/>
        <rFont val="Calibri Light"/>
        <family val="2"/>
      </rPr>
      <t>Boust et Escherange</t>
    </r>
  </si>
  <si>
    <r>
      <t xml:space="preserve">Soir
</t>
    </r>
    <r>
      <rPr>
        <i/>
        <sz val="10"/>
        <rFont val="Calibri Light"/>
        <family val="2"/>
      </rPr>
      <t>Kanfen</t>
    </r>
  </si>
  <si>
    <t xml:space="preserve">Matin </t>
  </si>
  <si>
    <t>Midi Repas</t>
  </si>
  <si>
    <t>Journée</t>
  </si>
  <si>
    <t>Semaine de 4 jours (sans mercredi)</t>
  </si>
  <si>
    <t>Semaine de 5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</si>
</sst>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15" x14ac:knownFonts="1">
    <font>
      <sz val="10"/>
      <name val="Arial"/>
      <family val="2"/>
      <charset val="1"/>
    </font>
    <font>
      <sz val="10"/>
      <name val="Calibri Light"/>
      <family val="2"/>
      <charset val="1"/>
    </font>
    <font>
      <b/>
      <sz val="12"/>
      <name val="Calibri Light"/>
      <family val="2"/>
      <charset val="1"/>
    </font>
    <font>
      <b/>
      <sz val="10"/>
      <name val="Calibri Light"/>
      <family val="2"/>
      <charset val="1"/>
    </font>
    <font>
      <sz val="12"/>
      <name val="Calibri Light"/>
      <family val="2"/>
      <charset val="1"/>
    </font>
    <font>
      <b/>
      <sz val="12"/>
      <color rgb="FF0070C0"/>
      <name val="Calibri Light"/>
      <family val="2"/>
      <charset val="1"/>
    </font>
    <font>
      <sz val="9"/>
      <name val="Calibri Light"/>
      <family val="2"/>
      <charset val="1"/>
    </font>
    <font>
      <b/>
      <sz val="10"/>
      <name val="Calibri Light"/>
      <family val="2"/>
    </font>
    <font>
      <sz val="9"/>
      <name val="Calibri Light"/>
      <family val="2"/>
    </font>
    <font>
      <sz val="10"/>
      <name val="Calibri Light"/>
      <family val="2"/>
    </font>
    <font>
      <i/>
      <sz val="10"/>
      <name val="Calibri Light"/>
      <family val="2"/>
    </font>
    <font>
      <b/>
      <sz val="12"/>
      <name val="Calibri Light"/>
      <family val="2"/>
    </font>
    <font>
      <b/>
      <sz val="12"/>
      <color rgb="FFFF0000"/>
      <name val="Calibri Light"/>
      <family val="2"/>
    </font>
    <font>
      <b/>
      <u/>
      <sz val="10"/>
      <name val="Calibri Light"/>
      <family val="2"/>
    </font>
    <font>
      <b/>
      <sz val="11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CCFFFF"/>
      </patternFill>
    </fill>
    <fill>
      <patternFill patternType="solid">
        <fgColor rgb="FF98FB98"/>
        <bgColor rgb="FFCC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64" fontId="3" fillId="7" borderId="0" xfId="0" applyNumberFormat="1" applyFont="1" applyFill="1" applyBorder="1" applyAlignment="1" applyProtection="1">
      <alignment horizontal="center" vertical="center" wrapText="1"/>
    </xf>
    <xf numFmtId="164" fontId="3" fillId="4" borderId="0" xfId="0" applyNumberFormat="1" applyFont="1" applyFill="1" applyBorder="1" applyAlignment="1" applyProtection="1">
      <alignment horizontal="center" vertical="center" wrapText="1"/>
    </xf>
    <xf numFmtId="164" fontId="14" fillId="7" borderId="1" xfId="0" applyNumberFormat="1" applyFont="1" applyFill="1" applyBorder="1" applyAlignment="1" applyProtection="1">
      <alignment horizontal="center" vertical="center" wrapText="1"/>
    </xf>
    <xf numFmtId="164" fontId="14" fillId="4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5" borderId="0" xfId="0" applyFont="1" applyFill="1" applyAlignment="1" applyProtection="1">
      <alignment vertical="center" wrapText="1"/>
    </xf>
    <xf numFmtId="0" fontId="1" fillId="5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2" fillId="6" borderId="0" xfId="0" applyFont="1" applyFill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8FB9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693868</xdr:colOff>
      <xdr:row>3</xdr:row>
      <xdr:rowOff>87027</xdr:rowOff>
    </xdr:from>
    <xdr:to>
      <xdr:col>2</xdr:col>
      <xdr:colOff>870628</xdr:colOff>
      <xdr:row>5</xdr:row>
      <xdr:rowOff>119815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68345" y="661458"/>
          <a:ext cx="176760" cy="325865"/>
        </a:xfrm>
        <a:custGeom>
          <a:avLst/>
          <a:gdLst/>
          <a:ahLst/>
          <a:cxnLst/>
          <a:rect l="l" t="t" r="r" b="b"/>
          <a:pathLst>
            <a:path w="494" h="859">
              <a:moveTo>
                <a:pt x="123" y="858"/>
              </a:moveTo>
              <a:lnTo>
                <a:pt x="123" y="214"/>
              </a:lnTo>
              <a:lnTo>
                <a:pt x="0" y="214"/>
              </a:lnTo>
              <a:lnTo>
                <a:pt x="246" y="0"/>
              </a:lnTo>
              <a:lnTo>
                <a:pt x="493" y="214"/>
              </a:lnTo>
              <a:lnTo>
                <a:pt x="369" y="214"/>
              </a:lnTo>
              <a:lnTo>
                <a:pt x="369" y="858"/>
              </a:lnTo>
              <a:lnTo>
                <a:pt x="123" y="858"/>
              </a:lnTo>
            </a:path>
          </a:pathLst>
        </a:custGeom>
        <a:solidFill>
          <a:srgbClr val="FF0000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ombre" displayName="nombre" ref="B17:B20" totalsRowShown="0">
  <tableColumns count="1">
    <tableColumn id="1" xr3:uid="{00000000-0010-0000-0000-000001000000}" name="Colonn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33"/>
  <sheetViews>
    <sheetView showGridLines="0" tabSelected="1" topLeftCell="B1" zoomScale="130" zoomScaleNormal="130" workbookViewId="0">
      <selection activeCell="C3" sqref="C3"/>
    </sheetView>
  </sheetViews>
  <sheetFormatPr defaultColWidth="9.109375" defaultRowHeight="13.8" x14ac:dyDescent="0.25"/>
  <cols>
    <col min="1" max="1" width="19.109375" style="9" customWidth="1"/>
    <col min="2" max="2" width="37.33203125" style="9" customWidth="1"/>
    <col min="3" max="3" width="22.5546875" style="9" customWidth="1"/>
    <col min="4" max="4" width="16.5546875" style="9" bestFit="1" customWidth="1"/>
    <col min="5" max="5" width="14.88671875" style="9" bestFit="1" customWidth="1"/>
    <col min="6" max="6" width="16.88671875" style="20" customWidth="1"/>
    <col min="7" max="1024" width="25.88671875" style="9" customWidth="1"/>
    <col min="1025" max="16384" width="9.109375" style="13"/>
  </cols>
  <sheetData>
    <row r="2" spans="2:6" ht="15.6" x14ac:dyDescent="0.25">
      <c r="B2" s="10" t="s">
        <v>0</v>
      </c>
      <c r="C2" s="1">
        <v>3</v>
      </c>
      <c r="D2" s="11" t="s">
        <v>46</v>
      </c>
      <c r="E2" s="12" t="s">
        <v>42</v>
      </c>
      <c r="F2" s="2">
        <f>_xlfn.IFS(C2=1,'base de données'!B5,C2=2,'base de données'!B6,C2=3,'base de données'!B7,C2&gt;=4,'base de données'!B8)</f>
        <v>4.1200000000000001E-2</v>
      </c>
    </row>
    <row r="3" spans="2:6" ht="15.6" x14ac:dyDescent="0.25">
      <c r="B3" s="10" t="s">
        <v>1</v>
      </c>
      <c r="C3" s="1">
        <v>40000</v>
      </c>
      <c r="D3" s="11"/>
      <c r="E3" s="12" t="s">
        <v>43</v>
      </c>
      <c r="F3" s="3">
        <f>_xlfn.IFS(C2=1,'base de données'!B11,C2=2,'base de données'!B12,C2=3,'base de données'!B13,C2&gt;=4,'base de données'!B14)</f>
        <v>0.04</v>
      </c>
    </row>
    <row r="4" spans="2:6" ht="7.5" customHeight="1" x14ac:dyDescent="0.25">
      <c r="B4" s="14"/>
      <c r="C4" s="15"/>
      <c r="D4" s="16"/>
      <c r="E4" s="17"/>
      <c r="F4" s="4"/>
    </row>
    <row r="5" spans="2:6" ht="15.6" x14ac:dyDescent="0.25">
      <c r="B5" s="18" t="s">
        <v>2</v>
      </c>
      <c r="C5" s="18"/>
      <c r="D5" s="19" t="s">
        <v>45</v>
      </c>
      <c r="E5" s="12" t="s">
        <v>44</v>
      </c>
      <c r="F5" s="5">
        <f>_xlfn.IFS((C3*F2)/(12*100)&gt;5.9,5.9,(C3*F2)/(12*100)&lt;0.72,0.72,0.72&gt;(C3*F2)/(12*100)&gt;5.9,(C3*F2)/(12*100))</f>
        <v>1.3733333333333333</v>
      </c>
    </row>
    <row r="6" spans="2:6" ht="15.6" x14ac:dyDescent="0.25">
      <c r="B6" s="18"/>
      <c r="C6" s="18"/>
      <c r="D6" s="19"/>
      <c r="E6" s="12" t="s">
        <v>43</v>
      </c>
      <c r="F6" s="6">
        <f>_xlfn.IFS((C3*F3)/(12*100)&gt;2.5,2.5,(C3*F3)/(12*100)&lt;0.65,0.65,0.65&gt;(C3*F3)/(12*100)&gt;2.5,(C3*F3)/(12*100))</f>
        <v>1.3333333333333333</v>
      </c>
    </row>
    <row r="7" spans="2:6" x14ac:dyDescent="0.25">
      <c r="B7" s="15"/>
      <c r="C7" s="15"/>
    </row>
    <row r="8" spans="2:6" ht="15.6" x14ac:dyDescent="0.25">
      <c r="B8" s="21" t="s">
        <v>3</v>
      </c>
      <c r="C8" s="21"/>
      <c r="D8" s="21"/>
      <c r="E8" s="21"/>
      <c r="F8" s="21"/>
    </row>
    <row r="9" spans="2:6" ht="31.2" x14ac:dyDescent="0.25">
      <c r="B9" s="22"/>
      <c r="C9" s="22" t="s">
        <v>4</v>
      </c>
      <c r="D9" s="22" t="s">
        <v>31</v>
      </c>
      <c r="E9" s="22" t="s">
        <v>5</v>
      </c>
      <c r="F9" s="22" t="s">
        <v>6</v>
      </c>
    </row>
    <row r="10" spans="2:6" ht="25.2" customHeight="1" x14ac:dyDescent="0.25">
      <c r="B10" s="22" t="s">
        <v>7</v>
      </c>
      <c r="C10" s="23" t="s">
        <v>8</v>
      </c>
      <c r="D10" s="24">
        <v>0.72</v>
      </c>
      <c r="E10" s="25" t="s">
        <v>9</v>
      </c>
      <c r="F10" s="7">
        <f>F5*1</f>
        <v>1.3733333333333333</v>
      </c>
    </row>
    <row r="11" spans="2:6" ht="25.2" customHeight="1" x14ac:dyDescent="0.25">
      <c r="B11" s="22" t="s">
        <v>51</v>
      </c>
      <c r="C11" s="23" t="s">
        <v>10</v>
      </c>
      <c r="D11" s="25" t="s">
        <v>11</v>
      </c>
      <c r="E11" s="26" t="s">
        <v>34</v>
      </c>
      <c r="F11" s="7">
        <f>_xlfn.IFS(F5&lt;0.72,'base de données'!B2,F5&gt;=0.72,(F5*1.75)+'base de données'!B2)</f>
        <v>7.5333333333333332</v>
      </c>
    </row>
    <row r="12" spans="2:6" ht="25.2" customHeight="1" x14ac:dyDescent="0.25">
      <c r="B12" s="22" t="s">
        <v>50</v>
      </c>
      <c r="C12" s="23" t="s">
        <v>12</v>
      </c>
      <c r="D12" s="25" t="s">
        <v>11</v>
      </c>
      <c r="E12" s="25" t="s">
        <v>35</v>
      </c>
      <c r="F12" s="7">
        <f>_xlfn.IFS(F5&lt;0.72,'base de données'!B2,F5&gt;=0.72,(F5*2)+'base de données'!B2)</f>
        <v>7.8766666666666669</v>
      </c>
    </row>
    <row r="13" spans="2:6" ht="25.2" customHeight="1" x14ac:dyDescent="0.25">
      <c r="B13" s="22" t="s">
        <v>49</v>
      </c>
      <c r="C13" s="23" t="s">
        <v>13</v>
      </c>
      <c r="D13" s="24">
        <v>1.8</v>
      </c>
      <c r="E13" s="25" t="s">
        <v>14</v>
      </c>
      <c r="F13" s="7">
        <f>F5*2.5</f>
        <v>3.4333333333333331</v>
      </c>
    </row>
    <row r="14" spans="2:6" ht="25.2" customHeight="1" x14ac:dyDescent="0.25">
      <c r="B14" s="22" t="s">
        <v>52</v>
      </c>
      <c r="C14" s="23" t="s">
        <v>15</v>
      </c>
      <c r="D14" s="24">
        <v>1.62</v>
      </c>
      <c r="E14" s="24">
        <v>13.28</v>
      </c>
      <c r="F14" s="7">
        <f>F5*2.25</f>
        <v>3.09</v>
      </c>
    </row>
    <row r="16" spans="2:6" ht="15.6" x14ac:dyDescent="0.25">
      <c r="B16" s="21" t="s">
        <v>16</v>
      </c>
      <c r="C16" s="21"/>
      <c r="D16" s="21"/>
      <c r="E16" s="21"/>
      <c r="F16" s="21"/>
    </row>
    <row r="17" spans="1:1024" ht="31.2" x14ac:dyDescent="0.25">
      <c r="B17" s="22"/>
      <c r="C17" s="22" t="s">
        <v>4</v>
      </c>
      <c r="D17" s="22" t="s">
        <v>31</v>
      </c>
      <c r="E17" s="22" t="s">
        <v>5</v>
      </c>
      <c r="F17" s="22" t="s">
        <v>6</v>
      </c>
      <c r="AMJ17" s="13"/>
    </row>
    <row r="18" spans="1:1024" ht="25.2" customHeight="1" x14ac:dyDescent="0.25">
      <c r="B18" s="22" t="s">
        <v>53</v>
      </c>
      <c r="C18" s="25" t="s">
        <v>17</v>
      </c>
      <c r="D18" s="24">
        <v>3.24</v>
      </c>
      <c r="E18" s="24">
        <v>26.55</v>
      </c>
      <c r="F18" s="7">
        <f>F5*4.5</f>
        <v>6.18</v>
      </c>
      <c r="AMJ18" s="13"/>
    </row>
    <row r="19" spans="1:1024" ht="25.2" customHeight="1" x14ac:dyDescent="0.25">
      <c r="A19" s="13"/>
      <c r="B19" s="22" t="s">
        <v>54</v>
      </c>
      <c r="C19" s="25" t="s">
        <v>18</v>
      </c>
      <c r="D19" s="25" t="s">
        <v>11</v>
      </c>
      <c r="E19" s="25" t="s">
        <v>32</v>
      </c>
      <c r="F19" s="7">
        <f>_xlfn.IFS(F5&lt;0.72,'base de données'!B2,F5&gt;=0.72,(F5*2)+'base de données'!B2)</f>
        <v>7.8766666666666669</v>
      </c>
      <c r="AMJ19" s="13"/>
    </row>
    <row r="20" spans="1:1024" ht="25.2" customHeight="1" x14ac:dyDescent="0.25">
      <c r="B20" s="22" t="s">
        <v>19</v>
      </c>
      <c r="C20" s="25" t="s">
        <v>17</v>
      </c>
      <c r="D20" s="24">
        <v>3.24</v>
      </c>
      <c r="E20" s="24">
        <v>26.55</v>
      </c>
      <c r="F20" s="7">
        <f>F5*4.5</f>
        <v>6.18</v>
      </c>
      <c r="AMJ20" s="13"/>
    </row>
    <row r="21" spans="1:1024" ht="25.2" customHeight="1" x14ac:dyDescent="0.25">
      <c r="B21" s="22" t="s">
        <v>55</v>
      </c>
      <c r="C21" s="25" t="s">
        <v>20</v>
      </c>
      <c r="D21" s="24" t="s">
        <v>36</v>
      </c>
      <c r="E21" s="24" t="s">
        <v>33</v>
      </c>
      <c r="F21" s="7">
        <f>(F5*8)+'base de données'!B2</f>
        <v>16.116666666666667</v>
      </c>
      <c r="AMJ21" s="13"/>
    </row>
    <row r="23" spans="1:1024" ht="15.6" x14ac:dyDescent="0.25">
      <c r="B23" s="21" t="s">
        <v>21</v>
      </c>
      <c r="C23" s="21"/>
      <c r="D23" s="21"/>
      <c r="E23" s="21"/>
      <c r="F23" s="21"/>
    </row>
    <row r="24" spans="1:1024" ht="31.2" x14ac:dyDescent="0.25">
      <c r="B24" s="22"/>
      <c r="C24" s="22" t="s">
        <v>4</v>
      </c>
      <c r="D24" s="27" t="s">
        <v>31</v>
      </c>
      <c r="E24" s="27" t="s">
        <v>5</v>
      </c>
      <c r="F24" s="22" t="s">
        <v>6</v>
      </c>
      <c r="AMJ24" s="13"/>
    </row>
    <row r="25" spans="1:1024" ht="25.2" customHeight="1" x14ac:dyDescent="0.25">
      <c r="B25" s="22" t="s">
        <v>56</v>
      </c>
      <c r="C25" s="23" t="s">
        <v>47</v>
      </c>
      <c r="D25" s="26" t="s">
        <v>39</v>
      </c>
      <c r="E25" s="26" t="s">
        <v>40</v>
      </c>
      <c r="F25" s="8">
        <f>((F6*9)+'base de données'!B2)*4</f>
        <v>68.52</v>
      </c>
      <c r="AMJ25" s="13"/>
    </row>
    <row r="26" spans="1:1024" ht="25.2" customHeight="1" x14ac:dyDescent="0.25">
      <c r="B26" s="22" t="s">
        <v>57</v>
      </c>
      <c r="C26" s="23" t="s">
        <v>48</v>
      </c>
      <c r="D26" s="25" t="s">
        <v>37</v>
      </c>
      <c r="E26" s="25" t="s">
        <v>38</v>
      </c>
      <c r="F26" s="8">
        <f>((F6*9)+'base de données'!B2)*5</f>
        <v>85.649999999999991</v>
      </c>
      <c r="AMJ26" s="13"/>
    </row>
    <row r="28" spans="1:1024" x14ac:dyDescent="0.25">
      <c r="B28" s="28" t="s">
        <v>30</v>
      </c>
      <c r="C28" s="29"/>
      <c r="D28" s="29"/>
      <c r="E28" s="29"/>
      <c r="F28" s="30"/>
    </row>
    <row r="29" spans="1:1024" x14ac:dyDescent="0.25">
      <c r="B29" s="31" t="s">
        <v>22</v>
      </c>
      <c r="C29" s="31"/>
      <c r="D29" s="31"/>
      <c r="E29" s="31"/>
      <c r="F29" s="31"/>
    </row>
    <row r="30" spans="1:1024" x14ac:dyDescent="0.25">
      <c r="B30" s="31" t="s">
        <v>23</v>
      </c>
      <c r="C30" s="31"/>
      <c r="D30" s="31"/>
      <c r="E30" s="31"/>
      <c r="F30" s="31"/>
    </row>
    <row r="31" spans="1:1024" x14ac:dyDescent="0.25">
      <c r="B31" s="31" t="s">
        <v>24</v>
      </c>
      <c r="C31" s="31"/>
      <c r="D31" s="31"/>
      <c r="E31" s="31"/>
      <c r="F31" s="31"/>
    </row>
    <row r="32" spans="1:1024" x14ac:dyDescent="0.25">
      <c r="B32" s="31" t="s">
        <v>25</v>
      </c>
      <c r="C32" s="31"/>
      <c r="D32" s="31"/>
      <c r="E32" s="31"/>
      <c r="F32" s="31"/>
    </row>
    <row r="33" spans="2:6" x14ac:dyDescent="0.25">
      <c r="B33" s="31" t="s">
        <v>41</v>
      </c>
      <c r="C33" s="31"/>
      <c r="D33" s="31"/>
      <c r="E33" s="31"/>
      <c r="F33" s="31"/>
    </row>
  </sheetData>
  <sheetProtection algorithmName="SHA-512" hashValue="nWMXyhlQElsgSSCdLjylE4JABmTVOYGvVbGhrNzxaancR6d1iNopTaBJZb29F5KxXuAC775gxbs8kerQAvsiaw==" saltValue="XHA769lgXRqMBu5VqVxUrA==" spinCount="100000" sheet="1" objects="1" scenarios="1" selectLockedCells="1"/>
  <protectedRanges>
    <protectedRange sqref="C2:C3" name="a"/>
  </protectedRanges>
  <mergeCells count="11">
    <mergeCell ref="D2:D3"/>
    <mergeCell ref="B5:C6"/>
    <mergeCell ref="B8:F8"/>
    <mergeCell ref="B16:F16"/>
    <mergeCell ref="B23:F23"/>
    <mergeCell ref="D5:D6"/>
    <mergeCell ref="B29:F29"/>
    <mergeCell ref="B30:F30"/>
    <mergeCell ref="B31:F31"/>
    <mergeCell ref="B32:F32"/>
    <mergeCell ref="B33:F33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/>
  <headerFooter>
    <oddHeader>&amp;C&amp;"Times New Roman,Normal"&amp;12&amp;A</oddHeader>
    <oddFooter>&amp;C&amp;"Times New Roman,Normal"&amp;12Page &amp;P</oddFooter>
  </headerFooter>
  <ignoredErrors>
    <ignoredError sqref="E11:F14 E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17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31.88671875" customWidth="1"/>
    <col min="2" max="1025" width="11.5546875"/>
  </cols>
  <sheetData>
    <row r="2" spans="1:2" x14ac:dyDescent="0.25">
      <c r="A2" t="s">
        <v>26</v>
      </c>
      <c r="B2">
        <v>5.13</v>
      </c>
    </row>
    <row r="5" spans="1:2" x14ac:dyDescent="0.25">
      <c r="A5" t="s">
        <v>27</v>
      </c>
      <c r="B5">
        <v>6.1800000000000001E-2</v>
      </c>
    </row>
    <row r="6" spans="1:2" x14ac:dyDescent="0.25">
      <c r="B6">
        <v>5.1499999999999997E-2</v>
      </c>
    </row>
    <row r="7" spans="1:2" x14ac:dyDescent="0.25">
      <c r="B7">
        <v>4.1200000000000001E-2</v>
      </c>
    </row>
    <row r="8" spans="1:2" x14ac:dyDescent="0.25">
      <c r="B8">
        <v>3.09E-2</v>
      </c>
    </row>
    <row r="11" spans="1:2" x14ac:dyDescent="0.25">
      <c r="A11" t="s">
        <v>28</v>
      </c>
      <c r="B11">
        <v>0.06</v>
      </c>
    </row>
    <row r="12" spans="1:2" x14ac:dyDescent="0.25">
      <c r="B12">
        <v>0.05</v>
      </c>
    </row>
    <row r="13" spans="1:2" x14ac:dyDescent="0.25">
      <c r="B13">
        <v>0.04</v>
      </c>
    </row>
    <row r="14" spans="1:2" x14ac:dyDescent="0.25">
      <c r="B14">
        <v>0.03</v>
      </c>
    </row>
    <row r="17" spans="2:2" x14ac:dyDescent="0.25">
      <c r="B17" t="s">
        <v>29</v>
      </c>
    </row>
  </sheetData>
  <sheetProtection password="FFF5" sheet="1" objects="1" scenarios="1"/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Roman,Normal"&amp;12&amp;A</oddHeader>
    <oddFooter>&amp;C&amp;"Times New Roman,Normal"&amp;12Page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 auto</vt:lpstr>
      <vt:lpstr>base de 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Clarisse</dc:creator>
  <dc:description/>
  <cp:lastModifiedBy>Julie Distel</cp:lastModifiedBy>
  <cp:revision>2</cp:revision>
  <dcterms:created xsi:type="dcterms:W3CDTF">2023-12-18T14:36:08Z</dcterms:created>
  <dcterms:modified xsi:type="dcterms:W3CDTF">2023-12-27T17:42:01Z</dcterms:modified>
  <dc:language>fr-FR</dc:language>
</cp:coreProperties>
</file>